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.16\общая\КСГ 2025\2025-12-25   Протокол № 14\"/>
    </mc:Choice>
  </mc:AlternateContent>
  <bookViews>
    <workbookView xWindow="-120" yWindow="-120" windowWidth="29040" windowHeight="15840"/>
  </bookViews>
  <sheets>
    <sheet name="№4 (4.1) Оценка результатов" sheetId="3" r:id="rId1"/>
    <sheet name="№4 (4.2) Объем средств" sheetId="2" r:id="rId2"/>
  </sheets>
  <definedNames>
    <definedName name="_xlnm.Print_Area" localSheetId="0">'№4 (4.1) Оценка результатов'!$A$1:$E$21</definedName>
    <definedName name="_xlnm.Print_Area" localSheetId="1">'№4 (4.2) Объем средств'!$A$1:$M$9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2" l="1"/>
  <c r="I6" i="2" s="1"/>
  <c r="I8" i="2" l="1"/>
  <c r="I7" i="2"/>
  <c r="I5" i="2"/>
  <c r="K6" i="2"/>
  <c r="K7" i="2" s="1"/>
  <c r="H8" i="2" l="1"/>
  <c r="J8" i="2" s="1"/>
  <c r="L8" i="2" s="1"/>
  <c r="H7" i="2"/>
  <c r="J7" i="2" s="1"/>
  <c r="L7" i="2" s="1"/>
  <c r="H5" i="2"/>
  <c r="J5" i="2" s="1"/>
  <c r="L5" i="2" s="1"/>
  <c r="D9" i="2"/>
  <c r="I9" i="2"/>
  <c r="H6" i="2"/>
  <c r="J6" i="2" s="1"/>
  <c r="L6" i="2" s="1"/>
  <c r="L9" i="2" l="1"/>
  <c r="H9" i="2"/>
  <c r="J9" i="2"/>
  <c r="M6" i="2" l="1"/>
  <c r="M7" i="2"/>
  <c r="M8" i="2"/>
  <c r="M5" i="2"/>
  <c r="M9" i="2" l="1"/>
</calcChain>
</file>

<file path=xl/sharedStrings.xml><?xml version="1.0" encoding="utf-8"?>
<sst xmlns="http://schemas.openxmlformats.org/spreadsheetml/2006/main" count="71" uniqueCount="40">
  <si>
    <t>Пп</t>
  </si>
  <si>
    <t>Код МО</t>
  </si>
  <si>
    <t>Наименование МО</t>
  </si>
  <si>
    <t>ГБУЗ "Алагирская ЦРБ" МЗ РСО-Алания</t>
  </si>
  <si>
    <t>ГБУЗ "Ардонская ЦРБ" МЗ РСО-Алания</t>
  </si>
  <si>
    <t>ГБУЗ "Ирафская ЦРБ" МЗ РСО-Алания</t>
  </si>
  <si>
    <t>ГБУЗ "Кировская ЦРБ" МЗ РСО-Алания</t>
  </si>
  <si>
    <t>НУЗ "Узловая больница на ст. Владикавказ ОАО "РЖД"</t>
  </si>
  <si>
    <t>ГБУЗ "Правобережная ЦРКБ" МЗ РСО-Алания</t>
  </si>
  <si>
    <t>ГБУЗ "Пригородная ЦРБ" МЗ РСО-Алания</t>
  </si>
  <si>
    <t>ГБУЗ "Дигорская ЦРБ" МЗ РСО-Алания</t>
  </si>
  <si>
    <t>ГБУЗ  "Поликлиника № 1" МЗ РСО-Алания</t>
  </si>
  <si>
    <t>ГБУЗ  "Поликлиника № 4"  МЗ РСО-Алания</t>
  </si>
  <si>
    <t>ГБУЗ  "Поликлиника № 7" МЗ РСО-Алания</t>
  </si>
  <si>
    <t>ГБУЗ "Детская  поликлиника №1" МЗ РСО-Алания</t>
  </si>
  <si>
    <t>ГБУЗ "Детская  поликлиника №2" МЗ РСО-Алания</t>
  </si>
  <si>
    <t>ГБУЗ "Детская поликлиника №3" МЗ РСО-Алания</t>
  </si>
  <si>
    <t>ГБУЗ "Детская поликлиника №4" МЗ РСО-Алания</t>
  </si>
  <si>
    <t xml:space="preserve">ФКУЗ "МСЧ-МВД России" </t>
  </si>
  <si>
    <t>ГБУЗ "Моздокская ЦРБ" МЗ РСО-Алания</t>
  </si>
  <si>
    <t>III</t>
  </si>
  <si>
    <t>I</t>
  </si>
  <si>
    <t>Группа МО</t>
  </si>
  <si>
    <t>Фактическое выполнение показателей (%)</t>
  </si>
  <si>
    <t>ИТОГО</t>
  </si>
  <si>
    <t>Численность прикрепленного населения (человек)</t>
  </si>
  <si>
    <t>ИТОГО, рубли</t>
  </si>
  <si>
    <t>Х</t>
  </si>
  <si>
    <t>Понижающий коэффициент</t>
  </si>
  <si>
    <t>х</t>
  </si>
  <si>
    <t>Количество баллов</t>
  </si>
  <si>
    <t>Приложение № 4 (4.1)                                                                                                                                                                 к протоколу Комиссии по разработке ТПОМС от 25.12.2025 № 14</t>
  </si>
  <si>
    <t>Оценка  показателей результативности деятельности медицинских организаций, имеющих прикрепленное население и финансируемых по подушевому нормативу                          за 2025 год (декабрь 2024 года - ноябрь 2025 года)</t>
  </si>
  <si>
    <t>Объем средств, направляемый в медицинские организации, имеющие прикрепленное население и финансируемые по подушевому нормативу по итогам оценки достижения значений показателей результативности деятельности за 2025 год (декабрь 2024 года - ноябрь 2025 года)</t>
  </si>
  <si>
    <t>Распредедление 70 % от объема средств с учетом показателей результативности за соответствующий период,                      рубли</t>
  </si>
  <si>
    <t>Распредедление 30 % от объема средств с учетом показателей результативности за соответствующий период,                            рубли</t>
  </si>
  <si>
    <t>ИТОГО c учетом понижающего коэффициента, рубли</t>
  </si>
  <si>
    <t xml:space="preserve"> Совокупный объем средств, предусмотренный на стимулирующие выплаты медицинским организациям (рубли) </t>
  </si>
  <si>
    <t>Приложение № 4 (4.2) 
 к протоколу Комиссии по разработке ТПОМС от 25.12.2025 № 14</t>
  </si>
  <si>
    <t>ИТОГО 
к выплате с учетом понижающего коэффициента и распределения остатка средств, предусмотренных на стимулирующие выплаты, рубли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</si>
</sst>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name val="Arial Cyr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13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0" xfId="0" applyFont="1" applyFill="1"/>
    <xf numFmtId="0" fontId="17" fillId="2" borderId="1" xfId="0" applyFont="1" applyFill="1" applyBorder="1"/>
    <xf numFmtId="43" fontId="0" fillId="2" borderId="0" xfId="0" applyNumberFormat="1" applyFill="1"/>
    <xf numFmtId="3" fontId="1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4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abSelected="1" workbookViewId="0">
      <selection activeCell="D5" sqref="D5:D21"/>
    </sheetView>
  </sheetViews>
  <sheetFormatPr defaultColWidth="9.140625" defaultRowHeight="15" x14ac:dyDescent="0.25"/>
  <cols>
    <col min="1" max="1" width="5.85546875" style="1" customWidth="1"/>
    <col min="2" max="2" width="10.85546875" style="1" customWidth="1"/>
    <col min="3" max="3" width="58.85546875" style="1" customWidth="1"/>
    <col min="4" max="4" width="16.85546875" style="16" customWidth="1"/>
    <col min="5" max="5" width="10.140625" style="16" customWidth="1"/>
    <col min="6" max="16384" width="9.140625" style="1"/>
  </cols>
  <sheetData>
    <row r="1" spans="1:7" ht="48.75" customHeight="1" x14ac:dyDescent="0.25">
      <c r="C1" s="45" t="s">
        <v>31</v>
      </c>
      <c r="D1" s="45"/>
      <c r="E1" s="45"/>
    </row>
    <row r="2" spans="1:7" ht="76.5" customHeight="1" x14ac:dyDescent="0.3">
      <c r="A2" s="44" t="s">
        <v>32</v>
      </c>
      <c r="B2" s="44"/>
      <c r="C2" s="44"/>
      <c r="D2" s="44"/>
      <c r="E2" s="44"/>
      <c r="F2" s="18"/>
      <c r="G2" s="18"/>
    </row>
    <row r="3" spans="1:7" ht="21" customHeight="1" x14ac:dyDescent="0.25"/>
    <row r="4" spans="1:7" s="2" customFormat="1" ht="110.25" customHeight="1" x14ac:dyDescent="0.25">
      <c r="A4" s="26" t="s">
        <v>0</v>
      </c>
      <c r="B4" s="26" t="s">
        <v>1</v>
      </c>
      <c r="C4" s="26" t="s">
        <v>2</v>
      </c>
      <c r="D4" s="27" t="s">
        <v>23</v>
      </c>
      <c r="E4" s="22" t="s">
        <v>22</v>
      </c>
    </row>
    <row r="5" spans="1:7" ht="27" customHeight="1" x14ac:dyDescent="0.25">
      <c r="A5" s="3">
        <v>1</v>
      </c>
      <c r="B5" s="3">
        <v>150007</v>
      </c>
      <c r="C5" s="4" t="s">
        <v>3</v>
      </c>
      <c r="D5" s="47">
        <v>36.4</v>
      </c>
      <c r="E5" s="5" t="s">
        <v>21</v>
      </c>
    </row>
    <row r="6" spans="1:7" ht="31.5" customHeight="1" x14ac:dyDescent="0.25">
      <c r="A6" s="3">
        <v>2</v>
      </c>
      <c r="B6" s="6">
        <v>150009</v>
      </c>
      <c r="C6" s="7" t="s">
        <v>4</v>
      </c>
      <c r="D6" s="48">
        <v>36.4</v>
      </c>
      <c r="E6" s="5" t="s">
        <v>21</v>
      </c>
    </row>
    <row r="7" spans="1:7" ht="24.75" customHeight="1" x14ac:dyDescent="0.25">
      <c r="A7" s="3">
        <v>3</v>
      </c>
      <c r="B7" s="9">
        <v>150010</v>
      </c>
      <c r="C7" s="10" t="s">
        <v>5</v>
      </c>
      <c r="D7" s="48">
        <v>33.299999999999997</v>
      </c>
      <c r="E7" s="5" t="s">
        <v>21</v>
      </c>
    </row>
    <row r="8" spans="1:7" ht="29.25" customHeight="1" x14ac:dyDescent="0.25">
      <c r="A8" s="11">
        <v>4</v>
      </c>
      <c r="B8" s="12">
        <v>150012</v>
      </c>
      <c r="C8" s="10" t="s">
        <v>6</v>
      </c>
      <c r="D8" s="48">
        <v>36.4</v>
      </c>
      <c r="E8" s="5" t="s">
        <v>21</v>
      </c>
    </row>
    <row r="9" spans="1:7" ht="24.75" customHeight="1" x14ac:dyDescent="0.25">
      <c r="A9" s="11">
        <v>5</v>
      </c>
      <c r="B9" s="12">
        <v>150013</v>
      </c>
      <c r="C9" s="10" t="s">
        <v>7</v>
      </c>
      <c r="D9" s="48">
        <v>37</v>
      </c>
      <c r="E9" s="5" t="s">
        <v>21</v>
      </c>
    </row>
    <row r="10" spans="1:7" ht="28.5" customHeight="1" x14ac:dyDescent="0.25">
      <c r="A10" s="11">
        <v>6</v>
      </c>
      <c r="B10" s="12">
        <v>150014</v>
      </c>
      <c r="C10" s="13" t="s">
        <v>8</v>
      </c>
      <c r="D10" s="48">
        <v>39.4</v>
      </c>
      <c r="E10" s="5" t="s">
        <v>21</v>
      </c>
    </row>
    <row r="11" spans="1:7" ht="27.75" customHeight="1" x14ac:dyDescent="0.25">
      <c r="A11" s="3">
        <v>7</v>
      </c>
      <c r="B11" s="6">
        <v>150016</v>
      </c>
      <c r="C11" s="7" t="s">
        <v>9</v>
      </c>
      <c r="D11" s="48">
        <v>30.3</v>
      </c>
      <c r="E11" s="5" t="s">
        <v>21</v>
      </c>
    </row>
    <row r="12" spans="1:7" ht="27" customHeight="1" x14ac:dyDescent="0.25">
      <c r="A12" s="3">
        <v>8</v>
      </c>
      <c r="B12" s="9">
        <v>150019</v>
      </c>
      <c r="C12" s="10" t="s">
        <v>10</v>
      </c>
      <c r="D12" s="48">
        <v>33.299999999999997</v>
      </c>
      <c r="E12" s="5" t="s">
        <v>21</v>
      </c>
    </row>
    <row r="13" spans="1:7" ht="21.75" customHeight="1" x14ac:dyDescent="0.25">
      <c r="A13" s="3">
        <v>9</v>
      </c>
      <c r="B13" s="6">
        <v>150035</v>
      </c>
      <c r="C13" s="7" t="s">
        <v>11</v>
      </c>
      <c r="D13" s="48">
        <v>39.4</v>
      </c>
      <c r="E13" s="5" t="s">
        <v>21</v>
      </c>
    </row>
    <row r="14" spans="1:7" ht="21.75" customHeight="1" x14ac:dyDescent="0.25">
      <c r="A14" s="3">
        <v>10</v>
      </c>
      <c r="B14" s="6">
        <v>150036</v>
      </c>
      <c r="C14" s="7" t="s">
        <v>12</v>
      </c>
      <c r="D14" s="48">
        <v>37</v>
      </c>
      <c r="E14" s="5" t="s">
        <v>21</v>
      </c>
    </row>
    <row r="15" spans="1:7" ht="23.25" customHeight="1" x14ac:dyDescent="0.25">
      <c r="A15" s="3">
        <v>11</v>
      </c>
      <c r="B15" s="6">
        <v>150041</v>
      </c>
      <c r="C15" s="7" t="s">
        <v>13</v>
      </c>
      <c r="D15" s="48">
        <v>39.4</v>
      </c>
      <c r="E15" s="5" t="s">
        <v>21</v>
      </c>
    </row>
    <row r="16" spans="1:7" ht="26.25" customHeight="1" x14ac:dyDescent="0.25">
      <c r="A16" s="3">
        <v>12</v>
      </c>
      <c r="B16" s="14">
        <v>150042</v>
      </c>
      <c r="C16" s="15" t="s">
        <v>14</v>
      </c>
      <c r="D16" s="48">
        <v>66.7</v>
      </c>
      <c r="E16" s="8" t="s">
        <v>20</v>
      </c>
    </row>
    <row r="17" spans="1:5" ht="27.75" customHeight="1" x14ac:dyDescent="0.25">
      <c r="A17" s="3">
        <v>13</v>
      </c>
      <c r="B17" s="6">
        <v>150043</v>
      </c>
      <c r="C17" s="7" t="s">
        <v>15</v>
      </c>
      <c r="D17" s="48">
        <v>75</v>
      </c>
      <c r="E17" s="8" t="s">
        <v>20</v>
      </c>
    </row>
    <row r="18" spans="1:5" ht="28.5" customHeight="1" x14ac:dyDescent="0.25">
      <c r="A18" s="3">
        <v>14</v>
      </c>
      <c r="B18" s="6">
        <v>150044</v>
      </c>
      <c r="C18" s="7" t="s">
        <v>16</v>
      </c>
      <c r="D18" s="48">
        <v>83.3</v>
      </c>
      <c r="E18" s="8" t="s">
        <v>20</v>
      </c>
    </row>
    <row r="19" spans="1:5" ht="24" customHeight="1" x14ac:dyDescent="0.25">
      <c r="A19" s="3">
        <v>15</v>
      </c>
      <c r="B19" s="6">
        <v>150045</v>
      </c>
      <c r="C19" s="7" t="s">
        <v>17</v>
      </c>
      <c r="D19" s="48">
        <v>83.3</v>
      </c>
      <c r="E19" s="8" t="s">
        <v>20</v>
      </c>
    </row>
    <row r="20" spans="1:5" ht="25.5" customHeight="1" x14ac:dyDescent="0.25">
      <c r="A20" s="3">
        <v>13</v>
      </c>
      <c r="B20" s="9">
        <v>150048</v>
      </c>
      <c r="C20" s="10" t="s">
        <v>18</v>
      </c>
      <c r="D20" s="47">
        <v>28</v>
      </c>
      <c r="E20" s="5" t="s">
        <v>21</v>
      </c>
    </row>
    <row r="21" spans="1:5" ht="21.75" customHeight="1" x14ac:dyDescent="0.25">
      <c r="A21" s="3">
        <v>17</v>
      </c>
      <c r="B21" s="6">
        <v>150112</v>
      </c>
      <c r="C21" s="7" t="s">
        <v>19</v>
      </c>
      <c r="D21" s="48">
        <v>39.4</v>
      </c>
      <c r="E21" s="5" t="s">
        <v>21</v>
      </c>
    </row>
  </sheetData>
  <mergeCells count="2">
    <mergeCell ref="A2:E2"/>
    <mergeCell ref="C1:E1"/>
  </mergeCells>
  <printOptions horizontalCentered="1"/>
  <pageMargins left="0" right="0" top="0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9"/>
  <sheetViews>
    <sheetView zoomScaleNormal="100" workbookViewId="0">
      <selection activeCell="H6" sqref="H6"/>
    </sheetView>
  </sheetViews>
  <sheetFormatPr defaultColWidth="9.140625" defaultRowHeight="18.75" x14ac:dyDescent="0.3"/>
  <cols>
    <col min="1" max="1" width="4.42578125" style="37" customWidth="1"/>
    <col min="2" max="2" width="7.7109375" style="37" customWidth="1"/>
    <col min="3" max="3" width="37.28515625" style="21" customWidth="1"/>
    <col min="4" max="4" width="18" style="1" customWidth="1"/>
    <col min="5" max="5" width="22.42578125" style="1" customWidth="1"/>
    <col min="6" max="6" width="13.28515625" style="1" customWidth="1"/>
    <col min="7" max="7" width="8.7109375" style="16" customWidth="1"/>
    <col min="8" max="8" width="23.140625" style="17" customWidth="1"/>
    <col min="9" max="9" width="22.140625" style="1" customWidth="1"/>
    <col min="10" max="11" width="16.28515625" style="1" customWidth="1"/>
    <col min="12" max="12" width="16.5703125" style="1" customWidth="1"/>
    <col min="13" max="13" width="25.7109375" style="1" customWidth="1"/>
    <col min="14" max="16384" width="9.140625" style="1"/>
  </cols>
  <sheetData>
    <row r="1" spans="1:14" ht="49.5" customHeight="1" x14ac:dyDescent="0.3">
      <c r="E1" s="46" t="s">
        <v>38</v>
      </c>
      <c r="F1" s="46"/>
      <c r="G1" s="46"/>
      <c r="H1" s="46"/>
      <c r="I1" s="46"/>
      <c r="J1" s="46"/>
      <c r="K1" s="46"/>
      <c r="L1" s="46"/>
      <c r="M1" s="46"/>
    </row>
    <row r="2" spans="1:14" ht="68.25" customHeight="1" x14ac:dyDescent="0.3">
      <c r="A2" s="44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4" spans="1:14" s="2" customFormat="1" ht="156" customHeight="1" x14ac:dyDescent="0.25">
      <c r="A4" s="34" t="s">
        <v>0</v>
      </c>
      <c r="B4" s="34" t="s">
        <v>1</v>
      </c>
      <c r="C4" s="34" t="s">
        <v>2</v>
      </c>
      <c r="D4" s="34" t="s">
        <v>25</v>
      </c>
      <c r="E4" s="35" t="s">
        <v>37</v>
      </c>
      <c r="F4" s="35" t="s">
        <v>30</v>
      </c>
      <c r="G4" s="35" t="s">
        <v>22</v>
      </c>
      <c r="H4" s="35" t="s">
        <v>34</v>
      </c>
      <c r="I4" s="36" t="s">
        <v>35</v>
      </c>
      <c r="J4" s="34" t="s">
        <v>26</v>
      </c>
      <c r="K4" s="35" t="s">
        <v>28</v>
      </c>
      <c r="L4" s="35" t="s">
        <v>36</v>
      </c>
      <c r="M4" s="42" t="s">
        <v>39</v>
      </c>
    </row>
    <row r="5" spans="1:14" ht="42" customHeight="1" x14ac:dyDescent="0.25">
      <c r="A5" s="3">
        <v>1</v>
      </c>
      <c r="B5" s="14">
        <v>150042</v>
      </c>
      <c r="C5" s="25" t="s">
        <v>14</v>
      </c>
      <c r="D5" s="24">
        <v>17227</v>
      </c>
      <c r="E5" s="25" t="s">
        <v>29</v>
      </c>
      <c r="F5" s="25">
        <v>43</v>
      </c>
      <c r="G5" s="8" t="s">
        <v>20</v>
      </c>
      <c r="H5" s="29">
        <f>(($E$9*0.7)/SUM($D$5:$D$8))*D5</f>
        <v>337995.66</v>
      </c>
      <c r="I5" s="29">
        <f>((E$9*0.3)/F$9)*F5</f>
        <v>114902.65</v>
      </c>
      <c r="J5" s="33">
        <f>I5+H5</f>
        <v>452898.31</v>
      </c>
      <c r="K5" s="32">
        <v>0.9</v>
      </c>
      <c r="L5" s="32">
        <f>J5*K5</f>
        <v>407608.48</v>
      </c>
      <c r="M5" s="43">
        <f>($E$9-$L$9)*(L5/$L$9)+L5</f>
        <v>442556.27</v>
      </c>
      <c r="N5" s="39"/>
    </row>
    <row r="6" spans="1:14" ht="43.5" customHeight="1" x14ac:dyDescent="0.25">
      <c r="A6" s="3">
        <v>2</v>
      </c>
      <c r="B6" s="6">
        <v>150043</v>
      </c>
      <c r="C6" s="23" t="s">
        <v>15</v>
      </c>
      <c r="D6" s="24">
        <v>21733</v>
      </c>
      <c r="E6" s="23" t="s">
        <v>29</v>
      </c>
      <c r="F6" s="23">
        <v>48</v>
      </c>
      <c r="G6" s="8" t="s">
        <v>20</v>
      </c>
      <c r="H6" s="29">
        <f>(($E$9*0.7)/SUM($D$5:$D$8))*D6</f>
        <v>426403.88</v>
      </c>
      <c r="I6" s="29">
        <f t="shared" ref="I6:I8" si="0">((E$9*0.3)/F$9)*F6</f>
        <v>128263.42</v>
      </c>
      <c r="J6" s="33">
        <f>I6+H6</f>
        <v>554667.30000000005</v>
      </c>
      <c r="K6" s="32">
        <f>K5</f>
        <v>0.9</v>
      </c>
      <c r="L6" s="32">
        <f t="shared" ref="L6:L7" si="1">J6*K6</f>
        <v>499200.57</v>
      </c>
      <c r="M6" s="43">
        <f t="shared" ref="M6:M8" si="2">($E$9-$L$9)*(L6/$L$9)+L6</f>
        <v>542001.34</v>
      </c>
      <c r="N6" s="39"/>
    </row>
    <row r="7" spans="1:14" ht="44.25" customHeight="1" x14ac:dyDescent="0.25">
      <c r="A7" s="3">
        <v>3</v>
      </c>
      <c r="B7" s="6">
        <v>150044</v>
      </c>
      <c r="C7" s="23" t="s">
        <v>16</v>
      </c>
      <c r="D7" s="24">
        <v>10891</v>
      </c>
      <c r="E7" s="23" t="s">
        <v>29</v>
      </c>
      <c r="F7" s="23">
        <v>51</v>
      </c>
      <c r="G7" s="8" t="s">
        <v>20</v>
      </c>
      <c r="H7" s="29">
        <f>(($E$9*0.7)/SUM($D$5:$D$8))*D7</f>
        <v>213682.63</v>
      </c>
      <c r="I7" s="29">
        <f t="shared" si="0"/>
        <v>136279.89000000001</v>
      </c>
      <c r="J7" s="33">
        <f>I7+H7</f>
        <v>349962.52</v>
      </c>
      <c r="K7" s="32">
        <f>K6</f>
        <v>0.9</v>
      </c>
      <c r="L7" s="32">
        <f t="shared" si="1"/>
        <v>314966.27</v>
      </c>
      <c r="M7" s="43">
        <f t="shared" si="2"/>
        <v>341971.04</v>
      </c>
      <c r="N7" s="39"/>
    </row>
    <row r="8" spans="1:14" ht="43.5" customHeight="1" x14ac:dyDescent="0.25">
      <c r="A8" s="3">
        <v>4</v>
      </c>
      <c r="B8" s="6">
        <v>150045</v>
      </c>
      <c r="C8" s="23" t="s">
        <v>17</v>
      </c>
      <c r="D8" s="24">
        <v>11482</v>
      </c>
      <c r="E8" s="23" t="s">
        <v>29</v>
      </c>
      <c r="F8" s="23">
        <v>51</v>
      </c>
      <c r="G8" s="8" t="s">
        <v>20</v>
      </c>
      <c r="H8" s="29">
        <f>(($E$9*0.7)/SUM($D$5:$D$8))*D8</f>
        <v>225278.12</v>
      </c>
      <c r="I8" s="29">
        <f t="shared" si="0"/>
        <v>136279.89000000001</v>
      </c>
      <c r="J8" s="33">
        <f>I8+H8</f>
        <v>361558.01</v>
      </c>
      <c r="K8" s="32"/>
      <c r="L8" s="32">
        <f>J8</f>
        <v>361558.01</v>
      </c>
      <c r="M8" s="43">
        <f t="shared" si="2"/>
        <v>392557.49</v>
      </c>
      <c r="N8" s="39"/>
    </row>
    <row r="9" spans="1:14" s="20" customFormat="1" ht="25.5" customHeight="1" x14ac:dyDescent="0.3">
      <c r="A9" s="38"/>
      <c r="B9" s="38"/>
      <c r="C9" s="19" t="s">
        <v>24</v>
      </c>
      <c r="D9" s="28">
        <f>SUM(D5:D8)</f>
        <v>61333</v>
      </c>
      <c r="E9" s="31">
        <v>1719086.14</v>
      </c>
      <c r="F9" s="40">
        <f>SUM(F5:F8)</f>
        <v>193</v>
      </c>
      <c r="G9" s="19" t="s">
        <v>27</v>
      </c>
      <c r="H9" s="30">
        <f>SUM(H5:H8)</f>
        <v>1203360.29</v>
      </c>
      <c r="I9" s="30">
        <f>SUM(I5:I8)</f>
        <v>515725.85</v>
      </c>
      <c r="J9" s="30">
        <f>SUM(J5:J8)</f>
        <v>1719086.14</v>
      </c>
      <c r="K9" s="19" t="s">
        <v>29</v>
      </c>
      <c r="L9" s="41">
        <f>SUM(L5:L8)</f>
        <v>1583333.33</v>
      </c>
      <c r="M9" s="41">
        <f>SUM(M5:M8)</f>
        <v>1719086.14</v>
      </c>
    </row>
  </sheetData>
  <mergeCells count="2">
    <mergeCell ref="A2:M2"/>
    <mergeCell ref="E1:M1"/>
  </mergeCells>
  <printOptions horizontalCentered="1"/>
  <pageMargins left="0" right="0" top="0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№4 (4.1) Оценка результатов</vt:lpstr>
      <vt:lpstr>№4 (4.2) Объем средств</vt:lpstr>
      <vt:lpstr>'№4 (4.1) Оценка результатов'!Область_печати</vt:lpstr>
      <vt:lpstr>'№4 (4.2) Объем средств'!Область_печати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Каргиева Лариса Николаевна</dc:creator>
  <cp:lastModifiedBy>Каргиева Лариса Николаевна</cp:lastModifiedBy>
  <cp:lastPrinted>2026-01-28T09:04:25Z</cp:lastPrinted>
  <dcterms:created xsi:type="dcterms:W3CDTF">2024-05-29T12:46:13Z</dcterms:created>
  <dcterms:modified xsi:type="dcterms:W3CDTF">2026-01-30T10:34:00Z</dcterms:modified>
</cp:coreProperties>
</file>